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 activeTab="1"/>
  </bookViews>
  <sheets>
    <sheet name="基本情况表" sheetId="2" r:id="rId1"/>
    <sheet name="明细表" sheetId="1" r:id="rId2"/>
  </sheets>
  <definedNames>
    <definedName name="_Hlk181218245" localSheetId="0">基本情况表!#REF!</definedName>
    <definedName name="AS2DocOpenMode" hidden="1">"AS2DocumentEdit"</definedName>
    <definedName name="Database" hidden="1">#REF!</definedName>
    <definedName name="_xlnm.Print_Area" localSheetId="0">基本情况表!$A$1:$D$30</definedName>
    <definedName name="_xlnm.Print_Area" localSheetId="1">明细表!$A$1:$J$28</definedName>
    <definedName name="TextRefCopyRangeCount" hidden="1">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<sst xmlns="http://schemas.openxmlformats.org/spreadsheetml/2006/main" count="74" uniqueCount="65">
  <si>
    <t>黑水县殡仪服务站资产损益及服务量情况表</t>
  </si>
  <si>
    <r>
      <rPr>
        <sz val="11"/>
        <color theme="1"/>
        <rFont val="宋体"/>
        <charset val="134"/>
      </rPr>
      <t>项目名称</t>
    </r>
  </si>
  <si>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年</t>
    </r>
  </si>
  <si>
    <r>
      <rPr>
        <sz val="11"/>
        <color theme="1"/>
        <rFont val="Times New Roman"/>
        <charset val="134"/>
      </rPr>
      <t>2022</t>
    </r>
    <r>
      <rPr>
        <sz val="11"/>
        <color theme="1"/>
        <rFont val="宋体"/>
        <charset val="134"/>
      </rPr>
      <t>年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</si>
  <si>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</t>
    </r>
  </si>
  <si>
    <r>
      <rPr>
        <b/>
        <sz val="11"/>
        <color theme="1"/>
        <rFont val="宋体"/>
        <charset val="134"/>
      </rPr>
      <t>一、服务站财务情况</t>
    </r>
  </si>
  <si>
    <r>
      <rPr>
        <sz val="11"/>
        <color theme="1"/>
        <rFont val="宋体"/>
        <charset val="134"/>
      </rPr>
      <t>（一）资产</t>
    </r>
    <r>
      <rPr>
        <sz val="11"/>
        <color theme="1"/>
        <rFont val="宋体"/>
        <charset val="134"/>
      </rPr>
      <t>（元）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</si>
  <si>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流动资产</t>
    </r>
  </si>
  <si>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非流动资产</t>
    </r>
  </si>
  <si>
    <r>
      <rPr>
        <sz val="11"/>
        <color theme="1"/>
        <rFont val="宋体"/>
        <charset val="134"/>
      </rPr>
      <t>其中：固定资产</t>
    </r>
  </si>
  <si>
    <r>
      <rPr>
        <sz val="11"/>
        <color theme="1"/>
        <rFont val="宋体"/>
        <charset val="134"/>
      </rPr>
      <t>（二）负债</t>
    </r>
    <r>
      <rPr>
        <sz val="11"/>
        <color theme="1"/>
        <rFont val="宋体"/>
        <charset val="134"/>
      </rPr>
      <t>（元）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</si>
  <si>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流动负债</t>
    </r>
  </si>
  <si>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非流动负债</t>
    </r>
  </si>
  <si>
    <r>
      <rPr>
        <sz val="11"/>
        <color theme="1"/>
        <rFont val="宋体"/>
        <charset val="134"/>
      </rPr>
      <t>（三）净资产</t>
    </r>
    <r>
      <rPr>
        <sz val="11"/>
        <color theme="1"/>
        <rFont val="宋体"/>
        <charset val="134"/>
      </rPr>
      <t>（元）</t>
    </r>
  </si>
  <si>
    <r>
      <rPr>
        <sz val="11"/>
        <color theme="1"/>
        <rFont val="宋体"/>
        <charset val="134"/>
      </rPr>
      <t>（四）损益情况</t>
    </r>
    <r>
      <rPr>
        <sz val="11"/>
        <color theme="1"/>
        <rFont val="宋体"/>
        <charset val="134"/>
      </rPr>
      <t>（元）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</si>
  <si>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服务收入</t>
    </r>
  </si>
  <si>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服务成本</t>
    </r>
  </si>
  <si>
    <r>
      <rPr>
        <sz val="11"/>
        <color theme="1"/>
        <rFont val="Times New Roman"/>
        <charset val="134"/>
      </rPr>
      <t>3.</t>
    </r>
    <r>
      <rPr>
        <sz val="11"/>
        <color theme="1"/>
        <rFont val="宋体"/>
        <charset val="134"/>
      </rPr>
      <t>期间费用</t>
    </r>
  </si>
  <si>
    <r>
      <rPr>
        <sz val="11"/>
        <color theme="1"/>
        <rFont val="Times New Roman"/>
        <charset val="134"/>
      </rPr>
      <t>4.</t>
    </r>
    <r>
      <rPr>
        <sz val="11"/>
        <color theme="1"/>
        <rFont val="宋体"/>
        <charset val="134"/>
      </rPr>
      <t>净利润</t>
    </r>
  </si>
  <si>
    <r>
      <rPr>
        <b/>
        <sz val="11"/>
        <color theme="1"/>
        <rFont val="宋体"/>
        <charset val="134"/>
      </rPr>
      <t>二、服务量情况</t>
    </r>
  </si>
  <si>
    <r>
      <rPr>
        <sz val="11"/>
        <color theme="1"/>
        <rFont val="宋体"/>
        <charset val="134"/>
      </rPr>
      <t>（一）遗体存放服务数量</t>
    </r>
    <r>
      <rPr>
        <sz val="11"/>
        <color theme="1"/>
        <rFont val="宋体"/>
        <charset val="134"/>
      </rPr>
      <t>（具）</t>
    </r>
  </si>
  <si>
    <r>
      <rPr>
        <sz val="11"/>
        <color theme="1"/>
        <rFont val="宋体"/>
        <charset val="134"/>
      </rPr>
      <t>（二）遗体存放天数</t>
    </r>
    <r>
      <rPr>
        <sz val="11"/>
        <color theme="1"/>
        <rFont val="宋体"/>
        <charset val="134"/>
      </rPr>
      <t>（天）</t>
    </r>
  </si>
  <si>
    <t>（三）平均每具遗体停放天数（天）</t>
  </si>
  <si>
    <t>（四）平均每具遗体收费（元）</t>
  </si>
  <si>
    <t>（五）平均每具遗体每天收费（元）</t>
  </si>
  <si>
    <r>
      <rPr>
        <b/>
        <sz val="11"/>
        <color theme="1"/>
        <rFont val="宋体"/>
        <charset val="134"/>
      </rPr>
      <t>三、服务站人员及工资情况</t>
    </r>
  </si>
  <si>
    <r>
      <rPr>
        <sz val="11"/>
        <color theme="1"/>
        <rFont val="宋体"/>
        <charset val="134"/>
      </rPr>
      <t>（一）核定编制人数</t>
    </r>
  </si>
  <si>
    <r>
      <rPr>
        <sz val="11"/>
        <color theme="1"/>
        <rFont val="宋体"/>
        <charset val="134"/>
      </rPr>
      <t>（二）实有人数</t>
    </r>
    <r>
      <rPr>
        <sz val="11"/>
        <color theme="1"/>
        <rFont val="宋体"/>
        <charset val="134"/>
      </rPr>
      <t>（人）</t>
    </r>
  </si>
  <si>
    <r>
      <rPr>
        <sz val="11"/>
        <color theme="1"/>
        <rFont val="宋体"/>
        <charset val="134"/>
      </rPr>
      <t>（三）年职工工资</t>
    </r>
    <r>
      <rPr>
        <sz val="11"/>
        <color theme="1"/>
        <rFont val="宋体"/>
        <charset val="134"/>
      </rPr>
      <t>（元）</t>
    </r>
  </si>
  <si>
    <t>情况说明：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</si>
  <si>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黑水县殡仪服务站为非独立法人机构以及会计主体，其财务核算并入黑水县民政和退役军人事务局统一核算，所列财务数据均通过其提供的记账凭证数据汇总填列。</t>
    </r>
  </si>
  <si>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确认的服务收入仅为收取的电费及遗体停放费，不包含实际收取的墓地费。</t>
    </r>
  </si>
  <si>
    <r>
      <rPr>
        <sz val="11"/>
        <color theme="1"/>
        <rFont val="Times New Roman"/>
        <charset val="134"/>
      </rPr>
      <t>3.</t>
    </r>
    <r>
      <rPr>
        <sz val="11"/>
        <color theme="1"/>
        <rFont val="宋体"/>
        <charset val="134"/>
      </rPr>
      <t>黑水县殡仪服务站为非独立法人机构，未进行独立核算，未核定编制，招聘临聘人员一名负责相关服务项目及日常管理，所列工资包含单位部分社保。</t>
    </r>
  </si>
  <si>
    <t>黑水县殡仪服务站殡葬服务成本监审表</t>
  </si>
  <si>
    <r>
      <rPr>
        <sz val="11"/>
        <color theme="1"/>
        <rFont val="宋体"/>
        <charset val="134"/>
      </rPr>
      <t>被监审单位名称：黑水县殡仪服务站</t>
    </r>
  </si>
  <si>
    <r>
      <rPr>
        <sz val="11"/>
        <color theme="1"/>
        <rFont val="宋体"/>
        <charset val="134"/>
      </rPr>
      <t>单位：元、具</t>
    </r>
  </si>
  <si>
    <r>
      <rPr>
        <sz val="11"/>
        <color theme="1"/>
        <rFont val="等线"/>
        <charset val="134"/>
      </rPr>
      <t>序号</t>
    </r>
  </si>
  <si>
    <r>
      <rPr>
        <sz val="11"/>
        <color theme="1"/>
        <rFont val="宋体"/>
        <charset val="134"/>
      </rPr>
      <t>项目</t>
    </r>
  </si>
  <si>
    <r>
      <rPr>
        <sz val="11"/>
        <color theme="1"/>
        <rFont val="宋体"/>
        <charset val="134"/>
      </rPr>
      <t>遗体存放（含冷藏）</t>
    </r>
  </si>
  <si>
    <r>
      <rPr>
        <sz val="11"/>
        <color theme="1"/>
        <rFont val="宋体"/>
        <charset val="134"/>
      </rPr>
      <t>合计</t>
    </r>
  </si>
  <si>
    <r>
      <rPr>
        <sz val="11"/>
        <color theme="1"/>
        <rFont val="宋体"/>
        <charset val="134"/>
      </rPr>
      <t>申报成本数</t>
    </r>
  </si>
  <si>
    <r>
      <rPr>
        <sz val="11"/>
        <color theme="1"/>
        <rFont val="宋体"/>
        <charset val="134"/>
      </rPr>
      <t>核定成本数</t>
    </r>
  </si>
  <si>
    <r>
      <rPr>
        <b/>
        <sz val="11"/>
        <color theme="1"/>
        <rFont val="宋体"/>
        <charset val="134"/>
      </rPr>
      <t>职工薪酬</t>
    </r>
  </si>
  <si>
    <r>
      <rPr>
        <b/>
        <sz val="11"/>
        <color theme="1"/>
        <rFont val="宋体"/>
        <charset val="134"/>
      </rPr>
      <t>固定资产折旧</t>
    </r>
  </si>
  <si>
    <r>
      <rPr>
        <b/>
        <sz val="11"/>
        <color theme="1"/>
        <rFont val="宋体"/>
        <charset val="134"/>
      </rPr>
      <t>管理费用</t>
    </r>
  </si>
  <si>
    <r>
      <rPr>
        <sz val="11"/>
        <color theme="1"/>
        <rFont val="宋体"/>
        <charset val="134"/>
      </rPr>
      <t>其中：冰棺下车费</t>
    </r>
  </si>
  <si>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电费</t>
    </r>
  </si>
  <si>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绿化费</t>
    </r>
  </si>
  <si>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修理费</t>
    </r>
  </si>
  <si>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清洁费</t>
    </r>
  </si>
  <si>
    <r>
      <rPr>
        <b/>
        <sz val="11"/>
        <color theme="1"/>
        <rFont val="宋体"/>
        <charset val="134"/>
      </rPr>
      <t>合计</t>
    </r>
  </si>
  <si>
    <r>
      <rPr>
        <sz val="11"/>
        <color theme="1"/>
        <rFont val="宋体"/>
        <charset val="134"/>
      </rPr>
      <t>遗体存放数量（具）</t>
    </r>
  </si>
  <si>
    <r>
      <rPr>
        <b/>
        <sz val="11"/>
        <color theme="1"/>
        <rFont val="宋体"/>
        <charset val="134"/>
      </rPr>
      <t>单位成本（</t>
    </r>
    <r>
      <rPr>
        <b/>
        <sz val="11"/>
        <color theme="1"/>
        <rFont val="Times New Roman"/>
        <charset val="134"/>
      </rPr>
      <t>=4/5</t>
    </r>
    <r>
      <rPr>
        <b/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</si>
  <si>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停放天数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天）</t>
    </r>
  </si>
  <si>
    <t>平均停放天数（天）</t>
  </si>
  <si>
    <r>
      <rPr>
        <sz val="11"/>
        <color theme="1"/>
        <rFont val="宋体"/>
        <charset val="134"/>
      </rPr>
      <t>空调耗电成本（元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天）</t>
    </r>
  </si>
  <si>
    <r>
      <rPr>
        <b/>
        <sz val="11"/>
        <color theme="1"/>
        <rFont val="宋体"/>
        <charset val="134"/>
      </rPr>
      <t>单位成本（元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天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具）（</t>
    </r>
    <r>
      <rPr>
        <b/>
        <sz val="11"/>
        <color theme="1"/>
        <rFont val="Times New Roman"/>
        <charset val="134"/>
      </rPr>
      <t>6/8+9)</t>
    </r>
  </si>
  <si>
    <r>
      <rPr>
        <b/>
        <sz val="11"/>
        <color theme="1"/>
        <rFont val="宋体"/>
        <charset val="134"/>
      </rPr>
      <t>冰棺耗电成本（元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天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具）</t>
    </r>
  </si>
  <si>
    <r>
      <rPr>
        <b/>
        <sz val="11"/>
        <color theme="1"/>
        <rFont val="宋体"/>
        <charset val="134"/>
      </rPr>
      <t>监审说明：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</si>
  <si>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职工薪酬核定说明：为保证殡仪服务站日常维护管理，需配备至少一名管理人员，因其存在殡仪服务站闲置率较高，管理人员工资与服务量不匹配。故根据该管理人员年人工成本（含单位部分社保）除以</t>
    </r>
    <r>
      <rPr>
        <sz val="11"/>
        <color theme="1"/>
        <rFont val="Times New Roman"/>
        <charset val="134"/>
      </rPr>
      <t>365</t>
    </r>
    <r>
      <rPr>
        <sz val="11"/>
        <color theme="1"/>
        <rFont val="宋体"/>
        <charset val="134"/>
      </rPr>
      <t>天核定日工资，根据当年遗体存放天数核定职工薪酬。</t>
    </r>
  </si>
  <si>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固定资产折旧核定说明：黑水县殡仪服务站账列固定资产房屋一幢，价值</t>
    </r>
    <r>
      <rPr>
        <sz val="11"/>
        <color theme="1"/>
        <rFont val="Times New Roman"/>
        <charset val="134"/>
      </rPr>
      <t>1,157,672.92</t>
    </r>
    <r>
      <rPr>
        <sz val="11"/>
        <color theme="1"/>
        <rFont val="宋体"/>
        <charset val="134"/>
      </rPr>
      <t>元，取得方式为划拨；未账列固定资产冰棺两台，取得方式为阿坝州民政局划拨；未账列固定资产格力立式空调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台，制造日期为</t>
    </r>
    <r>
      <rPr>
        <sz val="11"/>
        <color theme="1"/>
        <rFont val="Times New Roman"/>
        <charset val="134"/>
      </rPr>
      <t>2013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月，监审期间内已达到最大折旧年限。故核定固定资产折旧为</t>
    </r>
    <r>
      <rPr>
        <sz val="11"/>
        <color theme="1"/>
        <rFont val="Times New Roman"/>
        <charset val="134"/>
      </rPr>
      <t>0.00</t>
    </r>
    <r>
      <rPr>
        <sz val="11"/>
        <color theme="1"/>
        <rFont val="宋体"/>
        <charset val="134"/>
      </rPr>
      <t>元。</t>
    </r>
  </si>
  <si>
    <r>
      <rPr>
        <sz val="11"/>
        <color theme="1"/>
        <rFont val="Times New Roman"/>
        <charset val="134"/>
      </rPr>
      <t>3.</t>
    </r>
    <r>
      <rPr>
        <sz val="11"/>
        <color theme="1"/>
        <rFont val="宋体"/>
        <charset val="134"/>
      </rPr>
      <t>管理费用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冰棺下车费、修理费核定说明：两项费用属于非日常性费用，且考虑殡仪服务站闲置率偏高，故予以核减。</t>
    </r>
  </si>
  <si>
    <r>
      <rPr>
        <sz val="11"/>
        <color theme="1"/>
        <rFont val="Times New Roman"/>
        <charset val="134"/>
      </rPr>
      <t>4.</t>
    </r>
    <r>
      <rPr>
        <sz val="11"/>
        <color theme="1"/>
        <rFont val="宋体"/>
        <charset val="134"/>
      </rPr>
      <t>管理费用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绿化费核定说明：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年发生绿化费</t>
    </r>
    <r>
      <rPr>
        <sz val="11"/>
        <color theme="1"/>
        <rFont val="Times New Roman"/>
        <charset val="134"/>
      </rPr>
      <t>1,000.00</t>
    </r>
    <r>
      <rPr>
        <sz val="11"/>
        <color theme="1"/>
        <rFont val="宋体"/>
        <charset val="134"/>
      </rPr>
      <t>元，根据报销单据为打扫卫生和割草，与当年清洁费用重复，故予以核减。</t>
    </r>
  </si>
  <si>
    <r>
      <rPr>
        <sz val="11"/>
        <color theme="1"/>
        <rFont val="Times New Roman"/>
        <charset val="134"/>
      </rPr>
      <t>5.</t>
    </r>
    <r>
      <rPr>
        <sz val="11"/>
        <color theme="1"/>
        <rFont val="宋体"/>
        <charset val="134"/>
      </rPr>
      <t>管理费用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电费核定说明：考虑黑水县殡仪服务站主要耗电设备为冰棺冷藏、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台格力立式空调以及日常照明，设备主要在服务期间使用，故予以核减，根据设备耗能核定用电量，日常照明忽略不计。根据用电设备核定一台冰棺冷藏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小时耗电量约为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度电，根据每度电</t>
    </r>
    <r>
      <rPr>
        <sz val="11"/>
        <color theme="1"/>
        <rFont val="Times New Roman"/>
        <charset val="134"/>
      </rPr>
      <t>0.7</t>
    </r>
    <r>
      <rPr>
        <sz val="11"/>
        <color theme="1"/>
        <rFont val="宋体"/>
        <charset val="134"/>
      </rPr>
      <t>元核算，则服务期间冷藏停放冰棺每天耗电成本</t>
    </r>
    <r>
      <rPr>
        <sz val="11"/>
        <color theme="1"/>
        <rFont val="Times New Roman"/>
        <charset val="134"/>
      </rPr>
      <t>1*0.7*24=16.80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天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具；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台格力立式空调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小时耗电量约为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度电，根据每度电</t>
    </r>
    <r>
      <rPr>
        <sz val="11"/>
        <color theme="1"/>
        <rFont val="Times New Roman"/>
        <charset val="134"/>
      </rPr>
      <t>0.7</t>
    </r>
    <r>
      <rPr>
        <sz val="11"/>
        <color theme="1"/>
        <rFont val="宋体"/>
        <charset val="134"/>
      </rPr>
      <t>元核算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则空调每天耗电成本</t>
    </r>
    <r>
      <rPr>
        <sz val="11"/>
        <color theme="1"/>
        <rFont val="Times New Roman"/>
        <charset val="134"/>
      </rPr>
      <t>6*24*0.7=100.80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天。</t>
    </r>
  </si>
  <si>
    <r>
      <rPr>
        <sz val="11"/>
        <color theme="1"/>
        <rFont val="Times New Roman"/>
        <charset val="134"/>
      </rPr>
      <t>6.</t>
    </r>
    <r>
      <rPr>
        <sz val="11"/>
        <color theme="1"/>
        <rFont val="宋体"/>
        <charset val="134"/>
      </rPr>
      <t>整体成本核定说明：根据核定则遗体停放告别厅单位定价服务成本为</t>
    </r>
    <r>
      <rPr>
        <sz val="11"/>
        <color theme="1"/>
        <rFont val="Times New Roman"/>
        <charset val="134"/>
      </rPr>
      <t>361.93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天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具；若冷藏停放则增加耗电成本为</t>
    </r>
    <r>
      <rPr>
        <sz val="11"/>
        <color theme="1"/>
        <rFont val="Times New Roman"/>
        <charset val="134"/>
      </rPr>
      <t>16.80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天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具。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</si>
</sst>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30">
    <font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20"/>
      <color theme="1"/>
      <name val="黑体"/>
      <charset val="134"/>
    </font>
    <font>
      <b/>
      <sz val="20"/>
      <color theme="1"/>
      <name val="Times New Roman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top"/>
    </xf>
    <xf numFmtId="43" fontId="2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3" fontId="2" fillId="0" borderId="0" xfId="0" applyNumberFormat="1" applyFont="1" applyAlignment="1">
      <alignment horizontal="left" vertical="center"/>
    </xf>
    <xf numFmtId="43" fontId="2" fillId="0" borderId="0" xfId="0" applyNumberFormat="1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2" fillId="0" borderId="0" xfId="0" applyFont="1"/>
    <xf numFmtId="43" fontId="2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43" fontId="1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indent="2"/>
    </xf>
    <xf numFmtId="4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indent="5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3" fontId="2" fillId="0" borderId="4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3" fontId="2" fillId="0" borderId="0" xfId="0" applyNumberFormat="1" applyFont="1" applyAlignment="1">
      <alignment horizontal="right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 vertical="center"/>
    </xf>
    <xf numFmtId="43" fontId="1" fillId="0" borderId="8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43" fontId="2" fillId="0" borderId="8" xfId="0" applyNumberFormat="1" applyFont="1" applyBorder="1" applyAlignment="1">
      <alignment horizontal="left" vertical="center"/>
    </xf>
    <xf numFmtId="43" fontId="2" fillId="0" borderId="8" xfId="0" applyNumberFormat="1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3" fontId="2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千位分隔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view="pageBreakPreview" zoomScale="90" zoomScaleNormal="100" topLeftCell="A19" workbookViewId="0">
      <selection activeCell="K20" sqref="K20"/>
    </sheetView>
  </sheetViews>
  <sheetFormatPr defaultColWidth="9" defaultRowHeight="14" outlineLevelCol="4"/>
  <cols>
    <col min="1" max="1" width="32.1363636363636" style="7" customWidth="1"/>
    <col min="2" max="4" width="16.6" style="8" customWidth="1"/>
    <col min="5" max="5" width="13.6" style="8" customWidth="1"/>
    <col min="6" max="6" width="11.2" style="7" customWidth="1"/>
    <col min="7" max="16384" width="9.06363636363636" style="7"/>
  </cols>
  <sheetData>
    <row r="1" s="1" customFormat="1" ht="54" customHeight="1" spans="1:5">
      <c r="A1" s="45" t="s">
        <v>0</v>
      </c>
      <c r="B1" s="46"/>
      <c r="C1" s="46"/>
      <c r="D1" s="46"/>
      <c r="E1" s="47"/>
    </row>
    <row r="2" s="44" customFormat="1" ht="26" customHeight="1" spans="1:5">
      <c r="A2" s="12" t="s">
        <v>1</v>
      </c>
      <c r="B2" s="14" t="s">
        <v>2</v>
      </c>
      <c r="C2" s="14" t="s">
        <v>3</v>
      </c>
      <c r="D2" s="35" t="s">
        <v>4</v>
      </c>
      <c r="E2" s="48"/>
    </row>
    <row r="3" s="3" customFormat="1" ht="26" customHeight="1" spans="1:5">
      <c r="A3" s="49" t="s">
        <v>5</v>
      </c>
      <c r="B3" s="20"/>
      <c r="C3" s="20"/>
      <c r="D3" s="37"/>
      <c r="E3" s="6"/>
    </row>
    <row r="4" s="2" customFormat="1" ht="26" customHeight="1" spans="1:5">
      <c r="A4" s="50" t="s">
        <v>6</v>
      </c>
      <c r="B4" s="22">
        <f>B5+B6</f>
        <v>1157672.92</v>
      </c>
      <c r="C4" s="22">
        <f t="shared" ref="C4:D4" si="0">C5+C6</f>
        <v>1157672.92</v>
      </c>
      <c r="D4" s="40">
        <f t="shared" si="0"/>
        <v>1157672.92</v>
      </c>
      <c r="E4" s="5"/>
    </row>
    <row r="5" s="2" customFormat="1" ht="26" customHeight="1" spans="1:5">
      <c r="A5" s="51" t="s">
        <v>7</v>
      </c>
      <c r="B5" s="22">
        <v>0</v>
      </c>
      <c r="C5" s="22">
        <v>0</v>
      </c>
      <c r="D5" s="40">
        <v>0</v>
      </c>
      <c r="E5" s="5"/>
    </row>
    <row r="6" s="2" customFormat="1" ht="26" customHeight="1" spans="1:5">
      <c r="A6" s="51" t="s">
        <v>8</v>
      </c>
      <c r="B6" s="22">
        <v>1157672.92</v>
      </c>
      <c r="C6" s="22">
        <v>1157672.92</v>
      </c>
      <c r="D6" s="40">
        <v>1157672.92</v>
      </c>
      <c r="E6" s="5"/>
    </row>
    <row r="7" s="2" customFormat="1" ht="26" customHeight="1" spans="1:5">
      <c r="A7" s="51" t="s">
        <v>9</v>
      </c>
      <c r="B7" s="22">
        <v>1157672.92</v>
      </c>
      <c r="C7" s="22">
        <v>1157672.92</v>
      </c>
      <c r="D7" s="40">
        <v>1157672.92</v>
      </c>
      <c r="E7" s="5"/>
    </row>
    <row r="8" s="2" customFormat="1" ht="26" customHeight="1" spans="1:5">
      <c r="A8" s="50" t="s">
        <v>10</v>
      </c>
      <c r="B8" s="22">
        <f>B9+B10</f>
        <v>0</v>
      </c>
      <c r="C8" s="22">
        <f t="shared" ref="C8:D8" si="1">C9+C10</f>
        <v>0</v>
      </c>
      <c r="D8" s="40">
        <f t="shared" si="1"/>
        <v>0</v>
      </c>
      <c r="E8" s="5"/>
    </row>
    <row r="9" s="2" customFormat="1" ht="26" customHeight="1" spans="1:5">
      <c r="A9" s="51" t="s">
        <v>11</v>
      </c>
      <c r="B9" s="22">
        <v>0</v>
      </c>
      <c r="C9" s="22">
        <v>0</v>
      </c>
      <c r="D9" s="40">
        <v>0</v>
      </c>
      <c r="E9" s="5"/>
    </row>
    <row r="10" s="2" customFormat="1" ht="26" customHeight="1" spans="1:5">
      <c r="A10" s="51" t="s">
        <v>12</v>
      </c>
      <c r="B10" s="22">
        <v>0</v>
      </c>
      <c r="C10" s="22">
        <v>0</v>
      </c>
      <c r="D10" s="40">
        <v>0</v>
      </c>
      <c r="E10" s="5"/>
    </row>
    <row r="11" s="2" customFormat="1" ht="26" customHeight="1" spans="1:5">
      <c r="A11" s="50" t="s">
        <v>13</v>
      </c>
      <c r="B11" s="22">
        <f>B4-B8</f>
        <v>1157672.92</v>
      </c>
      <c r="C11" s="22">
        <f t="shared" ref="C11:D11" si="2">C4-C8</f>
        <v>1157672.92</v>
      </c>
      <c r="D11" s="40">
        <f t="shared" si="2"/>
        <v>1157672.92</v>
      </c>
      <c r="E11" s="5"/>
    </row>
    <row r="12" s="2" customFormat="1" ht="26" customHeight="1" spans="1:5">
      <c r="A12" s="50" t="s">
        <v>14</v>
      </c>
      <c r="B12" s="22"/>
      <c r="C12" s="22"/>
      <c r="D12" s="40"/>
      <c r="E12" s="5"/>
    </row>
    <row r="13" s="2" customFormat="1" ht="26" customHeight="1" spans="1:5">
      <c r="A13" s="51" t="s">
        <v>15</v>
      </c>
      <c r="B13" s="22">
        <f>5823-2900</f>
        <v>2923</v>
      </c>
      <c r="C13" s="22">
        <f>3083-1600</f>
        <v>1483</v>
      </c>
      <c r="D13" s="40">
        <f>6900-5300</f>
        <v>1600</v>
      </c>
      <c r="E13" s="5"/>
    </row>
    <row r="14" s="2" customFormat="1" ht="26" customHeight="1" spans="1:5">
      <c r="A14" s="51" t="s">
        <v>16</v>
      </c>
      <c r="B14" s="22">
        <v>0</v>
      </c>
      <c r="C14" s="22">
        <v>0</v>
      </c>
      <c r="D14" s="40">
        <v>0</v>
      </c>
      <c r="E14" s="5"/>
    </row>
    <row r="15" s="2" customFormat="1" ht="26" customHeight="1" spans="1:5">
      <c r="A15" s="51" t="s">
        <v>17</v>
      </c>
      <c r="B15" s="22">
        <v>10566.93</v>
      </c>
      <c r="C15" s="22">
        <v>2400</v>
      </c>
      <c r="D15" s="40">
        <v>3100</v>
      </c>
      <c r="E15" s="5"/>
    </row>
    <row r="16" s="2" customFormat="1" ht="26" customHeight="1" spans="1:5">
      <c r="A16" s="51" t="s">
        <v>18</v>
      </c>
      <c r="B16" s="22">
        <f>B13-B15</f>
        <v>-7643.93</v>
      </c>
      <c r="C16" s="22">
        <f t="shared" ref="C16:D16" si="3">C13-C15</f>
        <v>-917</v>
      </c>
      <c r="D16" s="40">
        <f t="shared" si="3"/>
        <v>-1500</v>
      </c>
      <c r="E16" s="5"/>
    </row>
    <row r="17" s="2" customFormat="1" ht="26" customHeight="1" spans="1:5">
      <c r="A17" s="49" t="s">
        <v>19</v>
      </c>
      <c r="B17" s="20"/>
      <c r="C17" s="20"/>
      <c r="D17" s="37"/>
      <c r="E17" s="5"/>
    </row>
    <row r="18" s="2" customFormat="1" ht="26" customHeight="1" spans="1:5">
      <c r="A18" s="50" t="s">
        <v>20</v>
      </c>
      <c r="B18" s="26">
        <v>5</v>
      </c>
      <c r="C18" s="26">
        <v>3</v>
      </c>
      <c r="D18" s="38">
        <v>8</v>
      </c>
      <c r="E18" s="5"/>
    </row>
    <row r="19" s="2" customFormat="1" ht="26" customHeight="1" spans="1:5">
      <c r="A19" s="50" t="s">
        <v>21</v>
      </c>
      <c r="B19" s="26">
        <v>17</v>
      </c>
      <c r="C19" s="26">
        <v>9</v>
      </c>
      <c r="D19" s="38">
        <v>16</v>
      </c>
      <c r="E19" s="5"/>
    </row>
    <row r="20" s="2" customFormat="1" ht="26" customHeight="1" spans="1:5">
      <c r="A20" s="50" t="s">
        <v>22</v>
      </c>
      <c r="B20" s="52">
        <f>B19/B18</f>
        <v>3.4</v>
      </c>
      <c r="C20" s="52">
        <f t="shared" ref="C20:D20" si="4">C19/C18</f>
        <v>3</v>
      </c>
      <c r="D20" s="53">
        <f t="shared" si="4"/>
        <v>2</v>
      </c>
      <c r="E20" s="5"/>
    </row>
    <row r="21" s="2" customFormat="1" ht="26" customHeight="1" spans="1:5">
      <c r="A21" s="50" t="s">
        <v>23</v>
      </c>
      <c r="B21" s="22">
        <f>B13/B18</f>
        <v>584.6</v>
      </c>
      <c r="C21" s="22">
        <f t="shared" ref="C21:D21" si="5">C13/C18</f>
        <v>494.333333333333</v>
      </c>
      <c r="D21" s="40">
        <f t="shared" si="5"/>
        <v>200</v>
      </c>
      <c r="E21" s="5"/>
    </row>
    <row r="22" s="2" customFormat="1" ht="26" customHeight="1" spans="1:5">
      <c r="A22" s="50" t="s">
        <v>24</v>
      </c>
      <c r="B22" s="22">
        <f>B21/B20</f>
        <v>171.941176470588</v>
      </c>
      <c r="C22" s="22">
        <f t="shared" ref="C22:D22" si="6">C21/C20</f>
        <v>164.777777777778</v>
      </c>
      <c r="D22" s="40">
        <f t="shared" si="6"/>
        <v>100</v>
      </c>
      <c r="E22" s="5"/>
    </row>
    <row r="23" s="2" customFormat="1" ht="26" customHeight="1" spans="1:5">
      <c r="A23" s="49" t="s">
        <v>25</v>
      </c>
      <c r="B23" s="20"/>
      <c r="C23" s="20"/>
      <c r="D23" s="37"/>
      <c r="E23" s="5"/>
    </row>
    <row r="24" s="2" customFormat="1" ht="26" customHeight="1" spans="1:5">
      <c r="A24" s="51" t="s">
        <v>26</v>
      </c>
      <c r="B24" s="22">
        <v>0</v>
      </c>
      <c r="C24" s="22">
        <v>0</v>
      </c>
      <c r="D24" s="40">
        <v>0</v>
      </c>
      <c r="E24" s="5"/>
    </row>
    <row r="25" s="2" customFormat="1" ht="26" customHeight="1" spans="1:5">
      <c r="A25" s="50" t="s">
        <v>27</v>
      </c>
      <c r="B25" s="26">
        <v>1</v>
      </c>
      <c r="C25" s="26">
        <v>1</v>
      </c>
      <c r="D25" s="38">
        <v>1</v>
      </c>
      <c r="E25" s="5"/>
    </row>
    <row r="26" s="2" customFormat="1" ht="26" customHeight="1" spans="1:5">
      <c r="A26" s="50" t="s">
        <v>28</v>
      </c>
      <c r="B26" s="22">
        <v>36488.52</v>
      </c>
      <c r="C26" s="22">
        <v>37633.92</v>
      </c>
      <c r="D26" s="40">
        <v>38123.46</v>
      </c>
      <c r="E26" s="5"/>
    </row>
    <row r="27" s="2" customFormat="1" ht="30" customHeight="1" spans="1:5">
      <c r="A27" s="54" t="s">
        <v>29</v>
      </c>
      <c r="B27" s="55"/>
      <c r="C27" s="55"/>
      <c r="D27" s="56"/>
      <c r="E27" s="5"/>
    </row>
    <row r="28" s="2" customFormat="1" ht="50.35" customHeight="1" spans="1:5">
      <c r="A28" s="30" t="s">
        <v>30</v>
      </c>
      <c r="B28" s="31"/>
      <c r="C28" s="31"/>
      <c r="D28" s="42"/>
      <c r="E28" s="5"/>
    </row>
    <row r="29" s="2" customFormat="1" ht="36.4" customHeight="1" spans="1:5">
      <c r="A29" s="57" t="s">
        <v>31</v>
      </c>
      <c r="B29" s="58"/>
      <c r="C29" s="58"/>
      <c r="D29" s="59"/>
      <c r="E29" s="5"/>
    </row>
    <row r="30" s="2" customFormat="1" ht="46.25" customHeight="1" spans="1:5">
      <c r="A30" s="32" t="s">
        <v>32</v>
      </c>
      <c r="B30" s="33"/>
      <c r="C30" s="33"/>
      <c r="D30" s="43"/>
      <c r="E30" s="5"/>
    </row>
  </sheetData>
  <mergeCells count="5">
    <mergeCell ref="A1:D1"/>
    <mergeCell ref="A27:D27"/>
    <mergeCell ref="A28:D28"/>
    <mergeCell ref="A29:D29"/>
    <mergeCell ref="A30:D30"/>
  </mergeCells>
  <pageMargins left="0.984251968503937" right="0.393700787401575" top="0.47244094488189" bottom="0.196850393700787" header="0.31496062992126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view="pageBreakPreview" zoomScale="90" zoomScaleNormal="100" workbookViewId="0">
      <pane ySplit="5" topLeftCell="A6" activePane="bottomLeft" state="frozen"/>
      <selection/>
      <selection pane="bottomLeft" activeCell="L2" sqref="L2"/>
    </sheetView>
  </sheetViews>
  <sheetFormatPr defaultColWidth="9" defaultRowHeight="14"/>
  <cols>
    <col min="1" max="1" width="4.33636363636364" style="7" customWidth="1"/>
    <col min="2" max="2" width="29.4" style="7" customWidth="1"/>
    <col min="3" max="10" width="13.6" style="8" customWidth="1"/>
    <col min="11" max="11" width="11.2" style="7" customWidth="1"/>
    <col min="12" max="16384" width="9.06363636363636" style="7"/>
  </cols>
  <sheetData>
    <row r="1" s="1" customFormat="1" ht="43.5" customHeight="1" spans="2:10">
      <c r="B1" s="9" t="s">
        <v>33</v>
      </c>
      <c r="C1" s="10"/>
      <c r="D1" s="10"/>
      <c r="E1" s="10"/>
      <c r="F1" s="10"/>
      <c r="G1" s="10"/>
      <c r="H1" s="10"/>
      <c r="I1" s="10"/>
      <c r="J1" s="10"/>
    </row>
    <row r="2" s="2" customFormat="1" ht="26" customHeight="1" spans="1:10">
      <c r="A2" s="11" t="s">
        <v>34</v>
      </c>
      <c r="B2" s="11"/>
      <c r="C2" s="5"/>
      <c r="D2" s="5"/>
      <c r="E2" s="5"/>
      <c r="F2" s="5"/>
      <c r="G2" s="5"/>
      <c r="H2" s="5"/>
      <c r="I2" s="34" t="s">
        <v>35</v>
      </c>
      <c r="J2" s="34"/>
    </row>
    <row r="3" s="2" customFormat="1" ht="18" customHeight="1" spans="1:10">
      <c r="A3" s="12" t="s">
        <v>36</v>
      </c>
      <c r="B3" s="13" t="s">
        <v>37</v>
      </c>
      <c r="C3" s="14" t="s">
        <v>38</v>
      </c>
      <c r="D3" s="14"/>
      <c r="E3" s="14"/>
      <c r="F3" s="14"/>
      <c r="G3" s="14"/>
      <c r="H3" s="14"/>
      <c r="I3" s="14"/>
      <c r="J3" s="35"/>
    </row>
    <row r="4" s="2" customFormat="1" ht="18" customHeight="1" spans="1:10">
      <c r="A4" s="15"/>
      <c r="B4" s="16"/>
      <c r="C4" s="17" t="s">
        <v>2</v>
      </c>
      <c r="D4" s="17"/>
      <c r="E4" s="17" t="s">
        <v>3</v>
      </c>
      <c r="F4" s="17"/>
      <c r="G4" s="17" t="s">
        <v>4</v>
      </c>
      <c r="H4" s="17"/>
      <c r="I4" s="17" t="s">
        <v>39</v>
      </c>
      <c r="J4" s="36"/>
    </row>
    <row r="5" s="2" customFormat="1" ht="18" customHeight="1" spans="1:10">
      <c r="A5" s="15"/>
      <c r="B5" s="16"/>
      <c r="C5" s="17" t="s">
        <v>40</v>
      </c>
      <c r="D5" s="17" t="s">
        <v>41</v>
      </c>
      <c r="E5" s="17" t="s">
        <v>40</v>
      </c>
      <c r="F5" s="17" t="s">
        <v>41</v>
      </c>
      <c r="G5" s="17" t="s">
        <v>40</v>
      </c>
      <c r="H5" s="17" t="s">
        <v>41</v>
      </c>
      <c r="I5" s="17" t="s">
        <v>40</v>
      </c>
      <c r="J5" s="36" t="s">
        <v>41</v>
      </c>
    </row>
    <row r="6" s="3" customFormat="1" ht="22.05" customHeight="1" spans="1:10">
      <c r="A6" s="18">
        <v>1</v>
      </c>
      <c r="B6" s="19" t="s">
        <v>42</v>
      </c>
      <c r="C6" s="20">
        <f>(1970+434.7+25.62+14.23+596.16)*12</f>
        <v>36488.52</v>
      </c>
      <c r="D6" s="20">
        <f>C6/365*D17</f>
        <v>1699.46531506849</v>
      </c>
      <c r="E6" s="20">
        <f>(1970+474.95+25.62+14.23+651.36)*12</f>
        <v>37633.92</v>
      </c>
      <c r="F6" s="20">
        <f>E6/365*F17</f>
        <v>927.959671232877</v>
      </c>
      <c r="G6" s="20">
        <f>(1970+495.325+25.48+6.79+679.36)*12</f>
        <v>38123.46</v>
      </c>
      <c r="H6" s="20">
        <f>G6/365*H17</f>
        <v>1671.16536986301</v>
      </c>
      <c r="I6" s="20">
        <f t="shared" ref="I6:J6" si="0">C6+E6+G6</f>
        <v>112245.9</v>
      </c>
      <c r="J6" s="37">
        <f t="shared" si="0"/>
        <v>4298.59035616438</v>
      </c>
    </row>
    <row r="7" s="3" customFormat="1" ht="22.05" customHeight="1" spans="1:10">
      <c r="A7" s="18">
        <v>2</v>
      </c>
      <c r="B7" s="19" t="s">
        <v>43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37">
        <v>0</v>
      </c>
    </row>
    <row r="8" s="3" customFormat="1" ht="22.05" customHeight="1" spans="1:11">
      <c r="A8" s="18">
        <v>3</v>
      </c>
      <c r="B8" s="19" t="s">
        <v>44</v>
      </c>
      <c r="C8" s="20">
        <f>SUM(C9:C13)</f>
        <v>10566.93</v>
      </c>
      <c r="D8" s="20">
        <f t="shared" ref="D8:H8" si="1">SUM(D9:D13)</f>
        <v>2600</v>
      </c>
      <c r="E8" s="20">
        <f t="shared" si="1"/>
        <v>2400</v>
      </c>
      <c r="F8" s="20">
        <f t="shared" si="1"/>
        <v>2400</v>
      </c>
      <c r="G8" s="20">
        <f t="shared" si="1"/>
        <v>3100</v>
      </c>
      <c r="H8" s="20">
        <f t="shared" si="1"/>
        <v>2400</v>
      </c>
      <c r="I8" s="20">
        <f t="shared" ref="I8:I17" si="2">C8+E8+G8</f>
        <v>16066.93</v>
      </c>
      <c r="J8" s="37">
        <f t="shared" ref="J8:J13" si="3">D8+F8+H8</f>
        <v>7400</v>
      </c>
      <c r="K8" s="6"/>
    </row>
    <row r="9" s="2" customFormat="1" ht="22.05" customHeight="1" spans="1:11">
      <c r="A9" s="15">
        <v>3.1</v>
      </c>
      <c r="B9" s="21" t="s">
        <v>45</v>
      </c>
      <c r="C9" s="22"/>
      <c r="D9" s="22">
        <f>C9</f>
        <v>0</v>
      </c>
      <c r="E9" s="22"/>
      <c r="F9" s="22">
        <f>E9</f>
        <v>0</v>
      </c>
      <c r="G9" s="22">
        <v>200</v>
      </c>
      <c r="H9" s="22">
        <v>0</v>
      </c>
      <c r="I9" s="22">
        <f t="shared" si="2"/>
        <v>200</v>
      </c>
      <c r="J9" s="37">
        <f t="shared" si="3"/>
        <v>0</v>
      </c>
      <c r="K9" s="5"/>
    </row>
    <row r="10" s="2" customFormat="1" ht="22.05" customHeight="1" spans="1:10">
      <c r="A10" s="15">
        <v>3.2</v>
      </c>
      <c r="B10" s="23" t="s">
        <v>46</v>
      </c>
      <c r="C10" s="22">
        <f>1133.07+5833.86</f>
        <v>6966.93</v>
      </c>
      <c r="D10" s="22">
        <v>0</v>
      </c>
      <c r="E10" s="22"/>
      <c r="F10" s="22">
        <f t="shared" ref="D10:F13" si="4">E10</f>
        <v>0</v>
      </c>
      <c r="G10" s="22"/>
      <c r="H10" s="22">
        <f t="shared" ref="H10" si="5">G10</f>
        <v>0</v>
      </c>
      <c r="I10" s="22">
        <f t="shared" si="2"/>
        <v>6966.93</v>
      </c>
      <c r="J10" s="37">
        <f t="shared" si="3"/>
        <v>0</v>
      </c>
    </row>
    <row r="11" s="2" customFormat="1" ht="22.05" customHeight="1" spans="1:10">
      <c r="A11" s="15">
        <v>3.3</v>
      </c>
      <c r="B11" s="23" t="s">
        <v>47</v>
      </c>
      <c r="C11" s="22">
        <v>1000</v>
      </c>
      <c r="D11" s="22">
        <v>0</v>
      </c>
      <c r="E11" s="22"/>
      <c r="F11" s="22">
        <f t="shared" si="4"/>
        <v>0</v>
      </c>
      <c r="G11" s="22"/>
      <c r="H11" s="22">
        <f t="shared" ref="H11" si="6">G11</f>
        <v>0</v>
      </c>
      <c r="I11" s="22">
        <f t="shared" si="2"/>
        <v>1000</v>
      </c>
      <c r="J11" s="37">
        <f t="shared" si="3"/>
        <v>0</v>
      </c>
    </row>
    <row r="12" s="2" customFormat="1" ht="22.05" customHeight="1" spans="1:10">
      <c r="A12" s="15">
        <v>3.4</v>
      </c>
      <c r="B12" s="23" t="s">
        <v>48</v>
      </c>
      <c r="C12" s="22"/>
      <c r="D12" s="22">
        <f t="shared" si="4"/>
        <v>0</v>
      </c>
      <c r="E12" s="22"/>
      <c r="F12" s="22">
        <f t="shared" si="4"/>
        <v>0</v>
      </c>
      <c r="G12" s="22">
        <f>400+100</f>
        <v>500</v>
      </c>
      <c r="H12" s="22">
        <v>0</v>
      </c>
      <c r="I12" s="22">
        <f t="shared" si="2"/>
        <v>500</v>
      </c>
      <c r="J12" s="37">
        <f t="shared" si="3"/>
        <v>0</v>
      </c>
    </row>
    <row r="13" s="2" customFormat="1" ht="22.05" customHeight="1" spans="1:10">
      <c r="A13" s="15">
        <v>3.5</v>
      </c>
      <c r="B13" s="23" t="s">
        <v>49</v>
      </c>
      <c r="C13" s="22">
        <v>2600</v>
      </c>
      <c r="D13" s="22">
        <f t="shared" si="4"/>
        <v>2600</v>
      </c>
      <c r="E13" s="22">
        <v>2400</v>
      </c>
      <c r="F13" s="22">
        <v>2400</v>
      </c>
      <c r="G13" s="22">
        <v>2400</v>
      </c>
      <c r="H13" s="22">
        <f t="shared" ref="H13" si="7">G13</f>
        <v>2400</v>
      </c>
      <c r="I13" s="22">
        <f t="shared" ref="I13" si="8">C13+E13+G13</f>
        <v>7400</v>
      </c>
      <c r="J13" s="37">
        <f t="shared" si="3"/>
        <v>7400</v>
      </c>
    </row>
    <row r="14" s="3" customFormat="1" ht="22.05" customHeight="1" spans="1:11">
      <c r="A14" s="18">
        <v>4</v>
      </c>
      <c r="B14" s="24" t="s">
        <v>50</v>
      </c>
      <c r="C14" s="20">
        <f>C6+C7+C8</f>
        <v>47055.45</v>
      </c>
      <c r="D14" s="20">
        <f t="shared" ref="D14:J14" si="9">D6+D7+D8</f>
        <v>4299.46531506849</v>
      </c>
      <c r="E14" s="20">
        <f t="shared" si="9"/>
        <v>40033.92</v>
      </c>
      <c r="F14" s="20">
        <f t="shared" si="9"/>
        <v>3327.95967123288</v>
      </c>
      <c r="G14" s="20">
        <f t="shared" si="9"/>
        <v>41223.46</v>
      </c>
      <c r="H14" s="20">
        <f t="shared" si="9"/>
        <v>4071.16536986301</v>
      </c>
      <c r="I14" s="20">
        <f t="shared" si="9"/>
        <v>128312.83</v>
      </c>
      <c r="J14" s="37">
        <f t="shared" si="9"/>
        <v>11698.5903561644</v>
      </c>
      <c r="K14" s="6"/>
    </row>
    <row r="15" s="2" customFormat="1" ht="22.05" customHeight="1" spans="1:11">
      <c r="A15" s="15">
        <v>5</v>
      </c>
      <c r="B15" s="25" t="s">
        <v>51</v>
      </c>
      <c r="C15" s="26">
        <v>5</v>
      </c>
      <c r="D15" s="26">
        <v>5</v>
      </c>
      <c r="E15" s="26">
        <v>3</v>
      </c>
      <c r="F15" s="26">
        <v>3</v>
      </c>
      <c r="G15" s="26">
        <v>8</v>
      </c>
      <c r="H15" s="26">
        <v>8</v>
      </c>
      <c r="I15" s="26">
        <f t="shared" si="2"/>
        <v>16</v>
      </c>
      <c r="J15" s="38">
        <f>D15+F15+H15</f>
        <v>16</v>
      </c>
      <c r="K15" s="5"/>
    </row>
    <row r="16" s="3" customFormat="1" ht="22.05" customHeight="1" spans="1:10">
      <c r="A16" s="18">
        <v>6</v>
      </c>
      <c r="B16" s="19" t="s">
        <v>52</v>
      </c>
      <c r="C16" s="20">
        <f>C14/C15</f>
        <v>9411.09</v>
      </c>
      <c r="D16" s="20">
        <f>D14/D15</f>
        <v>859.893063013699</v>
      </c>
      <c r="E16" s="20">
        <f t="shared" ref="E16:J16" si="10">E14/E15</f>
        <v>13344.64</v>
      </c>
      <c r="F16" s="20">
        <f t="shared" si="10"/>
        <v>1109.31989041096</v>
      </c>
      <c r="G16" s="20">
        <f t="shared" si="10"/>
        <v>5152.9325</v>
      </c>
      <c r="H16" s="20">
        <f t="shared" si="10"/>
        <v>508.895671232877</v>
      </c>
      <c r="I16" s="20">
        <f t="shared" si="10"/>
        <v>8019.551875</v>
      </c>
      <c r="J16" s="37">
        <f t="shared" si="10"/>
        <v>731.161897260274</v>
      </c>
    </row>
    <row r="17" s="2" customFormat="1" ht="22.05" customHeight="1" spans="1:10">
      <c r="A17" s="15">
        <v>7</v>
      </c>
      <c r="B17" s="25" t="s">
        <v>53</v>
      </c>
      <c r="C17" s="26">
        <v>17</v>
      </c>
      <c r="D17" s="26">
        <v>17</v>
      </c>
      <c r="E17" s="26">
        <v>9</v>
      </c>
      <c r="F17" s="26">
        <v>9</v>
      </c>
      <c r="G17" s="26">
        <v>16</v>
      </c>
      <c r="H17" s="26">
        <v>16</v>
      </c>
      <c r="I17" s="26">
        <f t="shared" si="2"/>
        <v>42</v>
      </c>
      <c r="J17" s="38">
        <f>D17+F17+H17</f>
        <v>42</v>
      </c>
    </row>
    <row r="18" s="4" customFormat="1" ht="22.05" customHeight="1" spans="1:10">
      <c r="A18" s="15">
        <v>8</v>
      </c>
      <c r="B18" s="27" t="s">
        <v>54</v>
      </c>
      <c r="C18" s="28">
        <f>C17/C15</f>
        <v>3.4</v>
      </c>
      <c r="D18" s="28">
        <f t="shared" ref="D18:H18" si="11">D17/D15</f>
        <v>3.4</v>
      </c>
      <c r="E18" s="28">
        <f t="shared" si="11"/>
        <v>3</v>
      </c>
      <c r="F18" s="28">
        <f t="shared" si="11"/>
        <v>3</v>
      </c>
      <c r="G18" s="28">
        <f t="shared" si="11"/>
        <v>2</v>
      </c>
      <c r="H18" s="28">
        <f t="shared" si="11"/>
        <v>2</v>
      </c>
      <c r="I18" s="28">
        <f>(C18+E18+G18)/3</f>
        <v>2.8</v>
      </c>
      <c r="J18" s="39">
        <f>(D18+F18+H18)/3</f>
        <v>2.8</v>
      </c>
    </row>
    <row r="19" s="5" customFormat="1" ht="22.05" customHeight="1" spans="1:10">
      <c r="A19" s="15">
        <v>9</v>
      </c>
      <c r="B19" s="25" t="s">
        <v>55</v>
      </c>
      <c r="C19" s="22"/>
      <c r="D19" s="22"/>
      <c r="E19" s="22"/>
      <c r="F19" s="22"/>
      <c r="G19" s="22"/>
      <c r="H19" s="22"/>
      <c r="I19" s="22"/>
      <c r="J19" s="40">
        <v>100.8</v>
      </c>
    </row>
    <row r="20" s="6" customFormat="1" ht="22.05" customHeight="1" spans="1:10">
      <c r="A20" s="15">
        <v>10</v>
      </c>
      <c r="B20" s="19" t="s">
        <v>56</v>
      </c>
      <c r="C20" s="20">
        <f>C16/C18</f>
        <v>2767.96764705882</v>
      </c>
      <c r="D20" s="20">
        <f t="shared" ref="D20:I20" si="12">D16/D18</f>
        <v>252.909724415794</v>
      </c>
      <c r="E20" s="20">
        <f t="shared" si="12"/>
        <v>4448.21333333333</v>
      </c>
      <c r="F20" s="20">
        <f t="shared" si="12"/>
        <v>369.773296803653</v>
      </c>
      <c r="G20" s="20">
        <f t="shared" si="12"/>
        <v>2576.46625</v>
      </c>
      <c r="H20" s="20">
        <f t="shared" si="12"/>
        <v>254.447835616438</v>
      </c>
      <c r="I20" s="20">
        <f t="shared" si="12"/>
        <v>2864.12566964286</v>
      </c>
      <c r="J20" s="37">
        <f>J16/J18+J19</f>
        <v>361.929249021526</v>
      </c>
    </row>
    <row r="21" s="6" customFormat="1" ht="22.05" customHeight="1" spans="1:10">
      <c r="A21" s="15">
        <v>11</v>
      </c>
      <c r="B21" s="19" t="s">
        <v>57</v>
      </c>
      <c r="C21" s="20"/>
      <c r="D21" s="20"/>
      <c r="E21" s="20"/>
      <c r="F21" s="20"/>
      <c r="G21" s="20"/>
      <c r="H21" s="20"/>
      <c r="I21" s="20"/>
      <c r="J21" s="37">
        <v>16.8</v>
      </c>
    </row>
    <row r="22" s="2" customFormat="1" ht="27.4" customHeight="1" spans="1:10">
      <c r="A22" s="29" t="s">
        <v>58</v>
      </c>
      <c r="B22" s="24"/>
      <c r="C22" s="24"/>
      <c r="D22" s="24"/>
      <c r="E22" s="24"/>
      <c r="F22" s="24"/>
      <c r="G22" s="24"/>
      <c r="H22" s="24"/>
      <c r="I22" s="24"/>
      <c r="J22" s="41"/>
    </row>
    <row r="23" s="2" customFormat="1" ht="43.9" customHeight="1" spans="1:10">
      <c r="A23" s="30" t="s">
        <v>59</v>
      </c>
      <c r="B23" s="31"/>
      <c r="C23" s="31"/>
      <c r="D23" s="31"/>
      <c r="E23" s="31"/>
      <c r="F23" s="31"/>
      <c r="G23" s="31"/>
      <c r="H23" s="31"/>
      <c r="I23" s="31"/>
      <c r="J23" s="42"/>
    </row>
    <row r="24" s="2" customFormat="1" ht="39.85" customHeight="1" spans="1:10">
      <c r="A24" s="30" t="s">
        <v>60</v>
      </c>
      <c r="B24" s="31"/>
      <c r="C24" s="31"/>
      <c r="D24" s="31"/>
      <c r="E24" s="31"/>
      <c r="F24" s="31"/>
      <c r="G24" s="31"/>
      <c r="H24" s="31"/>
      <c r="I24" s="31"/>
      <c r="J24" s="42"/>
    </row>
    <row r="25" s="2" customFormat="1" ht="31.9" customHeight="1" spans="1:10">
      <c r="A25" s="30" t="s">
        <v>61</v>
      </c>
      <c r="B25" s="31"/>
      <c r="C25" s="31"/>
      <c r="D25" s="31"/>
      <c r="E25" s="31"/>
      <c r="F25" s="31"/>
      <c r="G25" s="31"/>
      <c r="H25" s="31"/>
      <c r="I25" s="31"/>
      <c r="J25" s="42"/>
    </row>
    <row r="26" s="2" customFormat="1" ht="31.9" customHeight="1" spans="1:10">
      <c r="A26" s="30" t="s">
        <v>62</v>
      </c>
      <c r="B26" s="31"/>
      <c r="C26" s="31"/>
      <c r="D26" s="31"/>
      <c r="E26" s="31"/>
      <c r="F26" s="31"/>
      <c r="G26" s="31"/>
      <c r="H26" s="31"/>
      <c r="I26" s="31"/>
      <c r="J26" s="42"/>
    </row>
    <row r="27" s="2" customFormat="1" ht="57.4" customHeight="1" spans="1:10">
      <c r="A27" s="30" t="s">
        <v>63</v>
      </c>
      <c r="B27" s="31"/>
      <c r="C27" s="31"/>
      <c r="D27" s="31"/>
      <c r="E27" s="31"/>
      <c r="F27" s="31"/>
      <c r="G27" s="31"/>
      <c r="H27" s="31"/>
      <c r="I27" s="31"/>
      <c r="J27" s="42"/>
    </row>
    <row r="28" s="2" customFormat="1" ht="31.9" customHeight="1" spans="1:10">
      <c r="A28" s="32" t="s">
        <v>64</v>
      </c>
      <c r="B28" s="33"/>
      <c r="C28" s="33"/>
      <c r="D28" s="33"/>
      <c r="E28" s="33"/>
      <c r="F28" s="33"/>
      <c r="G28" s="33"/>
      <c r="H28" s="33"/>
      <c r="I28" s="33"/>
      <c r="J28" s="43"/>
    </row>
  </sheetData>
  <mergeCells count="16">
    <mergeCell ref="B1:J1"/>
    <mergeCell ref="I2:J2"/>
    <mergeCell ref="C3:J3"/>
    <mergeCell ref="C4:D4"/>
    <mergeCell ref="E4:F4"/>
    <mergeCell ref="G4:H4"/>
    <mergeCell ref="I4:J4"/>
    <mergeCell ref="A22:J22"/>
    <mergeCell ref="A23:J23"/>
    <mergeCell ref="A24:J24"/>
    <mergeCell ref="A25:J25"/>
    <mergeCell ref="A26:J26"/>
    <mergeCell ref="A27:J27"/>
    <mergeCell ref="A28:J28"/>
    <mergeCell ref="A3:A5"/>
    <mergeCell ref="B3:B5"/>
  </mergeCells>
  <pageMargins left="0.393700787401575" right="0.393700787401575" top="0.708661417322835" bottom="0.196850393700787" header="0.31496062992126" footer="0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基本情况表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周科全</dc:creator>
  <cp:lastModifiedBy>简单的快乐</cp:lastModifiedBy>
  <dcterms:created xsi:type="dcterms:W3CDTF">2015-06-05T18:19:00Z</dcterms:created>
  <cp:lastPrinted>2024-11-13T04:46:00Z</cp:lastPrinted>
  <dcterms:modified xsi:type="dcterms:W3CDTF">2024-11-14T06:34:03Z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BD39214143B14010A15298E9ECF3DBC3_13</vt:lpwstr>
  </property>
  <property fmtid="{D5CDD505-2E9C-101B-9397-08002B2CF9AE}" pid="3" name="KSOProductBuildVer">
    <vt:lpwstr>2052-12.1.0.18912</vt:lpwstr>
  </property>
</Properties>
</file>